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875" yWindow="65386" windowWidth="15330" windowHeight="11730" tabRatio="489" firstSheet="2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передача'!$G$126:$J$126</definedName>
    <definedName name="POWER_TOTAL_DISBALANCE">'46 - передача'!$F$126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передача'!$C$148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<sst xmlns="http://schemas.openxmlformats.org/spreadsheetml/2006/main" count="7859" uniqueCount="842">
  <si>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</si>
  <si>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</si>
  <si>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</si>
  <si>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</si>
  <si>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</si>
  <si>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</si>
  <si>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</si>
  <si>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</si>
  <si>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</si>
  <si>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</si>
  <si>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</si>
  <si>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</si>
  <si>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</si>
  <si>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</si>
  <si>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</si>
  <si>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</si>
  <si>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</si>
  <si>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</si>
  <si>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</si>
  <si>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</si>
  <si>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</si>
  <si>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</si>
  <si>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</si>
  <si>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</si>
  <si>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</si>
  <si>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</si>
  <si>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</si>
  <si>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</si>
  <si>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</si>
  <si>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</si>
  <si>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</si>
  <si>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</si>
  <si>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</si>
  <si>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</si>
  <si>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</si>
  <si>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</si>
  <si>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</si>
  <si>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</si>
  <si>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</si>
  <si>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</si>
  <si>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</si>
  <si>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</si>
  <si>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</si>
  <si>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</si>
  <si>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</si>
  <si>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</si>
  <si>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</si>
  <si>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</si>
  <si>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</si>
  <si>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</si>
  <si>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</si>
  <si>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</si>
  <si>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</si>
  <si>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</si>
  <si>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</si>
  <si>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</si>
  <si>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</si>
  <si>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</si>
  <si>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</si>
  <si>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</si>
  <si>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</si>
  <si>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</si>
  <si>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</si>
  <si>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</si>
  <si>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</si>
  <si>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</si>
  <si>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</si>
  <si>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</si>
  <si>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</si>
  <si>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</si>
  <si>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</si>
  <si>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</si>
  <si>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</si>
  <si>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</si>
  <si>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</si>
  <si>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</si>
  <si>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</si>
  <si>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</si>
  <si>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</si>
  <si>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</si>
  <si>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</si>
  <si>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</si>
  <si>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</si>
  <si>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</si>
  <si>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</si>
  <si>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</si>
  <si>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</si>
  <si>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</si>
  <si>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</si>
  <si>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</si>
  <si>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</si>
  <si>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</si>
  <si>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</si>
  <si>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</si>
  <si>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</si>
  <si>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</si>
  <si>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</si>
  <si>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</si>
  <si>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</si>
  <si>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</si>
  <si>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</si>
  <si>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</si>
  <si>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</si>
  <si>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</si>
  <si>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</si>
  <si>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</si>
  <si>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</si>
  <si>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</si>
  <si>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</si>
  <si>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</si>
  <si>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</si>
  <si>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</si>
  <si>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</si>
  <si>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</si>
  <si>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</si>
  <si>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</si>
  <si>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</si>
  <si>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</si>
  <si>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</si>
  <si>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</si>
  <si>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</si>
  <si>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</si>
  <si>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</si>
  <si>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</si>
  <si>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</si>
  <si>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</si>
  <si>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</si>
  <si>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</si>
  <si>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</si>
  <si>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</si>
  <si>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</si>
  <si>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</si>
  <si>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</si>
  <si>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</si>
  <si>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</si>
  <si>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</si>
  <si>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</si>
  <si>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</si>
  <si>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</si>
  <si>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</si>
  <si>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</si>
  <si>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</si>
  <si>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</si>
  <si>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</si>
  <si>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</si>
  <si>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</si>
  <si>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</si>
  <si>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</si>
  <si>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</si>
  <si>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</si>
  <si>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</si>
  <si>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</si>
  <si>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</si>
  <si>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</si>
  <si>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</si>
  <si>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</si>
  <si>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</si>
  <si>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</si>
  <si>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</si>
  <si>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</si>
  <si>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</si>
  <si>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</si>
  <si>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</si>
  <si>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</si>
  <si>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</si>
  <si>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</si>
  <si>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</si>
  <si>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</si>
  <si>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</si>
  <si>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</si>
  <si>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</si>
  <si>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</si>
  <si>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</si>
  <si>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</si>
  <si>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</si>
  <si>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</si>
  <si>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</si>
  <si>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</si>
  <si>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</si>
  <si>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</si>
  <si>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</si>
  <si>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</si>
  <si>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</si>
  <si>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</si>
  <si>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</si>
  <si>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</si>
  <si>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</si>
  <si>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</si>
  <si>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</si>
  <si>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</si>
  <si>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</si>
  <si>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</si>
  <si>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</si>
  <si>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</si>
  <si>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</si>
  <si>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</si>
  <si>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</si>
  <si>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</si>
  <si>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</si>
  <si>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</si>
  <si>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</si>
  <si>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</si>
  <si>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</si>
  <si>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</si>
  <si>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</si>
  <si>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</si>
  <si>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</si>
  <si>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</si>
  <si>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</si>
  <si>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</si>
  <si>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</si>
  <si>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</si>
  <si>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</si>
  <si>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</si>
  <si>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</si>
  <si>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</si>
  <si>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</si>
  <si>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</si>
  <si>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</si>
  <si>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</si>
  <si>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</si>
  <si>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</si>
  <si>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</si>
  <si>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</si>
  <si>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</si>
  <si>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</si>
  <si>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</si>
  <si>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</si>
  <si>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</si>
  <si>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</si>
  <si>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</si>
  <si>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</si>
  <si>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</si>
  <si>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</si>
  <si>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</si>
  <si>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</si>
  <si>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</si>
  <si>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</si>
  <si>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</si>
  <si>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</si>
  <si>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</si>
  <si>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</si>
  <si>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</si>
  <si>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</si>
  <si>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</si>
  <si>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</si>
  <si>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</si>
  <si>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</si>
  <si>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</si>
  <si>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</si>
  <si>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</si>
  <si>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</si>
  <si>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</si>
  <si>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</si>
  <si>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</si>
  <si>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</si>
  <si>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</si>
  <si>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</si>
  <si>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</si>
  <si>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</si>
  <si>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</si>
  <si>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</si>
  <si>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</si>
  <si>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</si>
  <si>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</si>
  <si>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</si>
  <si>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</si>
  <si>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</si>
  <si>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</si>
  <si>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</si>
  <si>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</si>
  <si>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</si>
  <si>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</si>
  <si>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</si>
  <si>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</si>
  <si>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</si>
  <si>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</si>
  <si>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</si>
  <si>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</si>
  <si>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</si>
  <si>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</si>
  <si>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</si>
  <si>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</si>
  <si>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</si>
  <si>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</si>
  <si>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</si>
  <si>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</si>
  <si>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</si>
  <si>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</si>
  <si>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</si>
  <si>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</si>
  <si>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</si>
  <si>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</si>
  <si>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</si>
  <si>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</si>
  <si>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</si>
  <si>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</si>
  <si>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</si>
  <si>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</si>
  <si>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</si>
  <si>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</si>
  <si>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</si>
  <si>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</si>
  <si>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</si>
  <si>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</si>
  <si>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</si>
  <si>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</si>
  <si>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</si>
  <si>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</si>
  <si>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</si>
  <si>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</si>
  <si>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</si>
  <si>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</si>
  <si>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</si>
  <si>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</si>
  <si>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</si>
  <si>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</si>
  <si>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</si>
  <si>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</si>
  <si>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</si>
  <si>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</si>
  <si>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</si>
  <si>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</si>
  <si>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</si>
  <si>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</si>
  <si>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</si>
  <si>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</si>
  <si>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</si>
  <si>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</si>
  <si>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</si>
  <si>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</si>
  <si>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</si>
  <si>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</si>
  <si>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</si>
  <si>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</si>
  <si>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</si>
  <si>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</si>
  <si>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</si>
  <si>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</si>
  <si>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</si>
  <si>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</si>
  <si>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</si>
  <si>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</si>
  <si>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</si>
  <si>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</si>
  <si>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</si>
  <si>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</si>
  <si>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</si>
  <si>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</si>
  <si>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</si>
  <si>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</si>
  <si>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</si>
  <si>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</si>
  <si>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</si>
  <si>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</si>
  <si>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</si>
  <si>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</si>
  <si>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</si>
  <si>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</si>
  <si>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</si>
  <si>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</si>
  <si>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</si>
  <si>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</si>
  <si>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</si>
  <si>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</si>
  <si>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</si>
  <si>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</si>
  <si>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</si>
  <si>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</si>
  <si>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</si>
  <si>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</si>
  <si>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</si>
  <si>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</si>
  <si>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</si>
  <si>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</si>
  <si>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</si>
  <si>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</si>
  <si>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</si>
  <si>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</si>
  <si>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</si>
  <si>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</si>
  <si>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</si>
  <si>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</si>
  <si>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</si>
  <si>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</si>
  <si>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</si>
  <si>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</si>
  <si>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</si>
  <si>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</si>
  <si>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</si>
  <si>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</si>
  <si>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</si>
  <si>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</si>
  <si>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</si>
  <si>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</si>
  <si>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</si>
  <si>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</si>
  <si>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</si>
  <si>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</si>
  <si>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</si>
  <si>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</si>
  <si>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</si>
  <si>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</si>
  <si>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</si>
  <si>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</si>
  <si>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</si>
  <si>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</si>
  <si>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</si>
  <si>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</si>
  <si>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</si>
  <si>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</si>
  <si>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</si>
  <si>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</si>
  <si>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</si>
  <si>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</si>
  <si>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</si>
  <si>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</si>
  <si>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</si>
  <si>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</si>
  <si>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</si>
  <si>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</si>
  <si>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</si>
  <si>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</si>
  <si>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</si>
  <si>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</si>
  <si>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</si>
  <si>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</si>
  <si>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</si>
  <si>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</si>
  <si>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</si>
  <si>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</si>
  <si>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</si>
  <si>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</si>
  <si>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</si>
  <si>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</si>
  <si>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</si>
  <si>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</si>
  <si>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</si>
  <si>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</si>
  <si>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</si>
  <si>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</si>
  <si>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</si>
  <si>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</si>
  <si>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</si>
  <si>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</si>
  <si>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</si>
  <si>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</si>
  <si>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</si>
  <si>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</si>
  <si>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</si>
  <si>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</si>
  <si>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</si>
  <si>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</si>
  <si>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</si>
  <si>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</si>
  <si>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</si>
  <si>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</si>
  <si>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</si>
  <si>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</si>
  <si>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</si>
  <si>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</si>
  <si>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</si>
  <si>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</si>
  <si>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</si>
  <si>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</si>
  <si>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</si>
  <si>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</si>
  <si>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</si>
  <si>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</si>
  <si>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</si>
  <si>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</si>
  <si>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</si>
  <si>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</si>
  <si>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</si>
  <si>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</si>
  <si>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</si>
  <si>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</si>
  <si>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</si>
  <si>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</si>
  <si>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</si>
  <si>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</si>
  <si>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</si>
  <si>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</si>
  <si>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</si>
  <si>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</si>
  <si>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</si>
  <si>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</si>
  <si>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</si>
  <si>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</si>
  <si>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</si>
  <si>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</si>
  <si>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</si>
  <si>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</si>
  <si>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</si>
  <si>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</si>
  <si>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</si>
  <si>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</si>
  <si>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</si>
  <si>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</si>
  <si>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</si>
  <si>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</si>
  <si>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</si>
  <si>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</si>
  <si>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</si>
  <si>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</si>
  <si>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</si>
  <si>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</si>
  <si>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</si>
  <si>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</si>
  <si>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</si>
  <si>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</si>
  <si>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</si>
  <si>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</si>
  <si>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</si>
  <si>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</si>
  <si>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</si>
  <si>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</si>
  <si>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</si>
  <si>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</si>
  <si>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</si>
  <si>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</si>
  <si>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</si>
  <si>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</si>
  <si>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</si>
  <si>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</si>
  <si>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</si>
  <si>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</si>
  <si>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</si>
  <si>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</si>
  <si>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</si>
  <si>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</si>
  <si>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</si>
  <si>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</si>
  <si>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</si>
  <si>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</si>
  <si>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</si>
  <si>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</si>
  <si>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</si>
  <si>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</si>
  <si>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</si>
  <si>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</si>
  <si>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</si>
  <si>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</si>
  <si>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</si>
  <si>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</si>
  <si>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</si>
  <si>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</si>
  <si>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</si>
  <si>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</si>
  <si>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</si>
  <si>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</si>
  <si>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</si>
  <si>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</si>
  <si>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</si>
  <si>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</si>
  <si>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</si>
  <si>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</si>
  <si>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</si>
  <si>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</si>
  <si>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</si>
  <si>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</si>
  <si>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</si>
  <si>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</si>
  <si>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</si>
  <si>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</si>
  <si>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</si>
  <si>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</si>
  <si>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</si>
  <si>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</si>
  <si>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</si>
  <si>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</si>
  <si>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</si>
  <si>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</si>
  <si>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</si>
  <si>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</si>
  <si>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</si>
  <si>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</si>
  <si>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</si>
  <si>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</si>
  <si>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</si>
  <si>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</si>
  <si>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</si>
  <si>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</si>
  <si>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</si>
  <si>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</si>
  <si>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</si>
  <si>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</si>
  <si>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</si>
  <si>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</si>
  <si>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</si>
  <si>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</si>
  <si>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</si>
  <si>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</si>
  <si>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</si>
  <si>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</si>
  <si>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</si>
  <si>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</si>
  <si>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</si>
  <si>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</si>
  <si>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</si>
  <si>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</si>
  <si>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</si>
  <si>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</si>
  <si>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</si>
  <si>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</si>
  <si>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</si>
  <si>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</si>
  <si>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</si>
  <si>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</si>
  <si>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</si>
  <si>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</si>
  <si>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</si>
  <si>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</si>
  <si>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</si>
  <si>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</si>
  <si>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</si>
  <si>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</si>
  <si>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</si>
  <si>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</si>
  <si>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</si>
  <si>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</si>
  <si>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</si>
  <si>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</si>
  <si>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</si>
  <si>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</si>
  <si>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</si>
  <si>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</si>
  <si>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</si>
  <si>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</si>
  <si>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</si>
  <si>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</si>
  <si>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</si>
  <si>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</si>
  <si>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</si>
  <si>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</si>
  <si>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</si>
  <si>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</si>
  <si>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</si>
  <si>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</si>
  <si>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</si>
  <si>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</si>
  <si>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</si>
  <si>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</si>
  <si>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</si>
  <si>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</si>
  <si>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</si>
  <si>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</si>
  <si>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</si>
  <si>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</si>
  <si>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</si>
  <si>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</si>
  <si>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</si>
  <si>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</si>
  <si>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</si>
  <si>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</si>
  <si>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</si>
  <si>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</si>
  <si>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</si>
  <si>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</si>
  <si>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</si>
  <si>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</si>
  <si>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</si>
  <si>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</si>
  <si>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</si>
  <si>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</si>
  <si>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</si>
  <si>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</si>
  <si>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</si>
  <si>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</si>
  <si>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</si>
  <si>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</si>
  <si>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</si>
  <si>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</si>
  <si>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</si>
  <si>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</si>
  <si>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</si>
  <si>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</si>
  <si>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</si>
  <si>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</si>
  <si>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</si>
  <si>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</si>
  <si>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</si>
  <si>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</si>
  <si>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</si>
  <si>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</si>
  <si>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</si>
  <si>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</si>
  <si>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</si>
  <si>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</si>
  <si>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</si>
  <si>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</si>
  <si>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</si>
  <si>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</si>
  <si>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</si>
  <si>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</si>
  <si>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</si>
  <si>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</si>
  <si>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</si>
  <si>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</si>
  <si>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</si>
  <si>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</si>
  <si>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</si>
  <si>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</si>
  <si>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</si>
  <si>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</si>
  <si>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</si>
  <si>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</si>
  <si>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</si>
  <si>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</si>
  <si>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</si>
  <si>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</si>
  <si>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</si>
  <si>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</si>
  <si>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</si>
  <si>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</si>
  <si>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</si>
  <si>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</si>
  <si>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</si>
  <si>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</si>
  <si>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</si>
  <si>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</si>
  <si>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</si>
  <si>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</si>
  <si>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</si>
  <si>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</si>
  <si>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</si>
  <si>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</si>
  <si>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</si>
  <si>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</si>
  <si>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</si>
  <si>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</si>
  <si>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</si>
  <si>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</si>
  <si>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</si>
  <si>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</si>
  <si>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</si>
  <si>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</si>
  <si>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</si>
  <si>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</si>
  <si>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</si>
  <si>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</si>
  <si>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</si>
  <si>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</si>
  <si>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</si>
  <si>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</si>
  <si>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</si>
  <si>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</si>
  <si>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</si>
  <si>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</si>
  <si>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</si>
  <si>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</si>
  <si>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</si>
  <si>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</si>
  <si>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</si>
  <si>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</si>
  <si>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</si>
  <si>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</si>
  <si>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</si>
  <si>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</si>
  <si>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</si>
  <si>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</si>
  <si>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</si>
  <si>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</si>
  <si>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</si>
  <si>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</si>
  <si>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</si>
  <si>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</si>
  <si>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</si>
  <si>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</si>
  <si>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</si>
  <si>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</si>
  <si>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</si>
  <si>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</si>
  <si>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</si>
  <si>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</si>
  <si>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</si>
  <si>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</si>
  <si>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</si>
  <si>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</si>
  <si>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</si>
  <si>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</si>
  <si>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</si>
  <si>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</si>
  <si>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</si>
  <si>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</si>
  <si>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</si>
  <si>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</si>
  <si>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</si>
  <si>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</si>
  <si>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</si>
  <si>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</si>
  <si>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</si>
  <si>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</si>
  <si>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</si>
  <si>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</si>
  <si>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</si>
  <si>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</si>
  <si>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</si>
  <si>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</si>
  <si>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</si>
  <si>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</si>
  <si>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</si>
  <si>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</si>
  <si>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</si>
  <si>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</si>
  <si>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</si>
  <si>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</si>
  <si>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</si>
  <si>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</si>
  <si>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</si>
  <si>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</si>
  <si>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</si>
  <si>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</si>
  <si>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</si>
  <si>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</si>
  <si>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</si>
  <si>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</si>
  <si>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</si>
  <si>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</si>
  <si>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</si>
  <si>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</si>
  <si>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</si>
  <si>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</si>
  <si>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</si>
  <si>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</si>
  <si>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</si>
  <si>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</si>
  <si>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</si>
  <si>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</si>
  <si>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</si>
  <si>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</si>
  <si>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</si>
  <si>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</si>
  <si>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</si>
  <si>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</si>
  <si>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3.2.4</t>
  </si>
  <si>
    <t>3.2.5</t>
  </si>
  <si>
    <t>1.1.1</t>
  </si>
  <si>
    <t>1.1.2</t>
  </si>
  <si>
    <t>ShulginAA@72to.ru</t>
  </si>
  <si>
    <t>3.1.3</t>
  </si>
  <si>
    <t>1.1.3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</si>
</sst>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2.1.1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703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839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259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/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/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/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L22" sqref="L22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2020</v>
      </c>
    </row>
    <row r="3" spans="1:14" ht="15" customHeight="1">
      <c r="A3" s="48"/>
      <c r="D3" s="51"/>
      <c r="E3" s="52"/>
      <c r="F3" s="53"/>
      <c r="G3" s="263" t="str">
        <f>version</f>
        <v>Версия 2.1.1</v>
      </c>
      <c r="H3" s="264"/>
      <c r="M3" s="50" t="s">
        <v>127</v>
      </c>
      <c r="N3" s="1">
        <f>N2-1</f>
        <v>2019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2018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7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507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74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814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815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6"/>
  <sheetViews>
    <sheetView showGridLines="0" tabSelected="1" zoomScale="86" zoomScaleNormal="86" zoomScalePageLayoutView="0" workbookViewId="0" topLeftCell="A1">
      <pane xSplit="5" ySplit="15" topLeftCell="G144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67" sqref="I67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Май 2020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9708.749</v>
      </c>
      <c r="G18" s="222">
        <f>SUM(G19,G20,G28,G32)</f>
        <v>8572.996</v>
      </c>
      <c r="H18" s="222">
        <f>SUM(H19,H20,H28,H32)</f>
        <v>0</v>
      </c>
      <c r="I18" s="222">
        <f>SUM(I19,I20,I28,I32)</f>
        <v>1135.7530000000002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6561.692999999999</v>
      </c>
      <c r="G20" s="224">
        <f>SUM(G21:G27)</f>
        <v>5425.94</v>
      </c>
      <c r="H20" s="224">
        <f>SUM(H21:H27)</f>
        <v>0</v>
      </c>
      <c r="I20" s="224">
        <f>SUM(I21:I27)</f>
        <v>1135.7530000000002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5572.45</v>
      </c>
      <c r="G22" s="225">
        <v>5425.94</v>
      </c>
      <c r="H22" s="225"/>
      <c r="I22" s="225">
        <v>146.51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36.421</v>
      </c>
      <c r="G23" s="225"/>
      <c r="H23" s="225"/>
      <c r="I23" s="225">
        <v>36.421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633.892</v>
      </c>
      <c r="G24" s="225"/>
      <c r="H24" s="225"/>
      <c r="I24" s="225">
        <v>633.892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126.034</v>
      </c>
      <c r="G25" s="225"/>
      <c r="H25" s="225"/>
      <c r="I25" s="225">
        <v>126.034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192.896</v>
      </c>
      <c r="G26" s="225"/>
      <c r="H26" s="225"/>
      <c r="I26" s="225">
        <v>192.896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3147.056</v>
      </c>
      <c r="G28" s="224">
        <f>SUM(G29:G31)</f>
        <v>3147.056</v>
      </c>
      <c r="H28" s="224">
        <f>SUM(H29:H31)</f>
        <v>0</v>
      </c>
      <c r="I28" s="224">
        <f>SUM(I29:I31)</f>
        <v>0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3147.056</v>
      </c>
      <c r="G30" s="225">
        <v>3147.056</v>
      </c>
      <c r="H30" s="225"/>
      <c r="I30" s="225"/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5016.385999999999</v>
      </c>
      <c r="G33" s="132"/>
      <c r="H33" s="228">
        <f>H34</f>
        <v>0</v>
      </c>
      <c r="I33" s="228">
        <f>I34+I35</f>
        <v>3154.4129999999996</v>
      </c>
      <c r="J33" s="227">
        <f>J34+J35+J36</f>
        <v>1861.972999999999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3154.4129999999996</v>
      </c>
      <c r="G34" s="132"/>
      <c r="H34" s="225"/>
      <c r="I34" s="225">
        <f>G18-G38-G65</f>
        <v>3154.4129999999996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1861.972999999999</v>
      </c>
      <c r="G36" s="133"/>
      <c r="H36" s="133"/>
      <c r="I36" s="133"/>
      <c r="J36" s="229">
        <f>I34+I18-I38-I65</f>
        <v>1861.972999999999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9144.909</v>
      </c>
      <c r="G38" s="228">
        <f>SUM(G39,G45,G53,G56,G59)</f>
        <v>4973.0689999999995</v>
      </c>
      <c r="H38" s="228">
        <f>SUM(H39,H45,H53,H56,H59)</f>
        <v>0</v>
      </c>
      <c r="I38" s="228">
        <f>SUM(I39,I45,I53,I56,I59)</f>
        <v>2309.867</v>
      </c>
      <c r="J38" s="227">
        <f>SUM(J39,J45,J53,J56,J59)</f>
        <v>1861.973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6628.343</v>
      </c>
      <c r="G39" s="224">
        <f>SUM(G40:G44)</f>
        <v>3079.3819999999996</v>
      </c>
      <c r="H39" s="224">
        <f>SUM(H40:H44)</f>
        <v>0</v>
      </c>
      <c r="I39" s="224">
        <f>SUM(I40:I44)</f>
        <v>1686.988</v>
      </c>
      <c r="J39" s="227">
        <f>SUM(J40:J44)</f>
        <v>1861.973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6321.549</v>
      </c>
      <c r="G41" s="225">
        <v>3044.769</v>
      </c>
      <c r="H41" s="225"/>
      <c r="I41" s="225">
        <v>1526.536</v>
      </c>
      <c r="J41" s="226">
        <v>1750.244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272.181</v>
      </c>
      <c r="G42" s="225"/>
      <c r="H42" s="225"/>
      <c r="I42" s="225">
        <v>160.452</v>
      </c>
      <c r="J42" s="226">
        <v>111.729</v>
      </c>
      <c r="K42" s="149"/>
    </row>
    <row r="43" spans="1:11" s="172" customFormat="1" ht="15" customHeight="1">
      <c r="A43" s="147"/>
      <c r="B43" s="129"/>
      <c r="C43" s="218" t="s">
        <v>823</v>
      </c>
      <c r="D43" s="111" t="s">
        <v>840</v>
      </c>
      <c r="E43" s="153" t="s">
        <v>770</v>
      </c>
      <c r="F43" s="224">
        <f>SUM(G43:J43)</f>
        <v>34.613</v>
      </c>
      <c r="G43" s="225">
        <v>34.613</v>
      </c>
      <c r="H43" s="225"/>
      <c r="I43" s="225"/>
      <c r="J43" s="226"/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4">
        <f>SUM(G45:J45)</f>
        <v>2516.566</v>
      </c>
      <c r="G45" s="224">
        <f>SUM(G46:G52)</f>
        <v>1893.687</v>
      </c>
      <c r="H45" s="224">
        <f>SUM(H46:H52)</f>
        <v>0</v>
      </c>
      <c r="I45" s="224">
        <f>SUM(I46:I52)</f>
        <v>622.8789999999999</v>
      </c>
      <c r="J45" s="227">
        <f>SUM(J46:J52)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832</v>
      </c>
      <c r="E47" s="153" t="s">
        <v>719</v>
      </c>
      <c r="F47" s="224">
        <f>SUM(G47:J47)</f>
        <v>2077.026</v>
      </c>
      <c r="G47" s="225">
        <v>1893.687</v>
      </c>
      <c r="H47" s="225"/>
      <c r="I47" s="225">
        <v>183.339</v>
      </c>
      <c r="J47" s="226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833</v>
      </c>
      <c r="E48" s="153" t="s">
        <v>504</v>
      </c>
      <c r="F48" s="224">
        <f>SUM(G48:J48)</f>
        <v>6.377</v>
      </c>
      <c r="G48" s="225"/>
      <c r="H48" s="225"/>
      <c r="I48" s="225">
        <v>6.377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834</v>
      </c>
      <c r="E49" s="153" t="s">
        <v>791</v>
      </c>
      <c r="F49" s="224">
        <f>SUM(G49:J49)</f>
        <v>63.24</v>
      </c>
      <c r="G49" s="225"/>
      <c r="H49" s="225"/>
      <c r="I49" s="225">
        <v>63.24</v>
      </c>
      <c r="J49" s="226"/>
      <c r="K49" s="149"/>
    </row>
    <row r="50" spans="1:11" s="172" customFormat="1" ht="15" customHeight="1">
      <c r="A50" s="147"/>
      <c r="B50" s="129"/>
      <c r="C50" s="218" t="s">
        <v>823</v>
      </c>
      <c r="D50" s="111" t="s">
        <v>835</v>
      </c>
      <c r="E50" s="153" t="s">
        <v>702</v>
      </c>
      <c r="F50" s="224">
        <f>SUM(G50:J50)</f>
        <v>282.017</v>
      </c>
      <c r="G50" s="225"/>
      <c r="H50" s="225"/>
      <c r="I50" s="225">
        <v>282.017</v>
      </c>
      <c r="J50" s="226"/>
      <c r="K50" s="149"/>
    </row>
    <row r="51" spans="1:11" s="172" customFormat="1" ht="15" customHeight="1">
      <c r="A51" s="147"/>
      <c r="B51" s="129"/>
      <c r="C51" s="218" t="s">
        <v>823</v>
      </c>
      <c r="D51" s="111" t="s">
        <v>836</v>
      </c>
      <c r="E51" s="153" t="s">
        <v>543</v>
      </c>
      <c r="F51" s="224">
        <f>SUM(G51:J51)</f>
        <v>87.906</v>
      </c>
      <c r="G51" s="225"/>
      <c r="H51" s="225"/>
      <c r="I51" s="225">
        <v>87.906</v>
      </c>
      <c r="J51" s="226"/>
      <c r="K51" s="149"/>
    </row>
    <row r="52" spans="1:11" s="172" customFormat="1" ht="15" customHeight="1">
      <c r="A52" s="147"/>
      <c r="B52" s="129"/>
      <c r="C52" s="148"/>
      <c r="D52" s="156"/>
      <c r="E52" s="146" t="s">
        <v>196</v>
      </c>
      <c r="F52" s="152"/>
      <c r="G52" s="152"/>
      <c r="H52" s="152"/>
      <c r="I52" s="152"/>
      <c r="J52" s="157"/>
      <c r="K52" s="149"/>
    </row>
    <row r="53" spans="1:11" ht="24" customHeight="1">
      <c r="A53" s="127"/>
      <c r="B53" s="128"/>
      <c r="C53" s="103"/>
      <c r="D53" s="111" t="s">
        <v>175</v>
      </c>
      <c r="E53" s="94" t="s">
        <v>150</v>
      </c>
      <c r="F53" s="224">
        <f>SUM(G53:J53)</f>
        <v>0</v>
      </c>
      <c r="G53" s="224">
        <f>SUM(G54:G55)</f>
        <v>0</v>
      </c>
      <c r="H53" s="224">
        <f>SUM(H54:H55)</f>
        <v>0</v>
      </c>
      <c r="I53" s="224">
        <f>SUM(I54:I55)</f>
        <v>0</v>
      </c>
      <c r="J53" s="227">
        <f>SUM(J54:J55)</f>
        <v>0</v>
      </c>
      <c r="K53" s="104"/>
    </row>
    <row r="54" spans="1:11" s="172" customFormat="1" ht="15" customHeight="1" hidden="1">
      <c r="A54" s="147"/>
      <c r="B54" s="129"/>
      <c r="C54" s="148"/>
      <c r="D54" s="154" t="s">
        <v>193</v>
      </c>
      <c r="E54" s="150"/>
      <c r="F54" s="150"/>
      <c r="G54" s="150"/>
      <c r="H54" s="150"/>
      <c r="I54" s="150"/>
      <c r="J54" s="155"/>
      <c r="K54" s="149"/>
    </row>
    <row r="55" spans="1:11" s="172" customFormat="1" ht="15" customHeight="1">
      <c r="A55" s="147"/>
      <c r="B55" s="129"/>
      <c r="C55" s="148"/>
      <c r="D55" s="156"/>
      <c r="E55" s="146" t="s">
        <v>195</v>
      </c>
      <c r="F55" s="152"/>
      <c r="G55" s="152"/>
      <c r="H55" s="152"/>
      <c r="I55" s="152"/>
      <c r="J55" s="157"/>
      <c r="K55" s="149"/>
    </row>
    <row r="56" spans="3:11" ht="24" customHeight="1">
      <c r="C56" s="148"/>
      <c r="D56" s="111" t="s">
        <v>176</v>
      </c>
      <c r="E56" s="175" t="s">
        <v>207</v>
      </c>
      <c r="F56" s="228">
        <f>SUM(G56:J56)</f>
        <v>0</v>
      </c>
      <c r="G56" s="228">
        <f>SUM(G57:G58)</f>
        <v>0</v>
      </c>
      <c r="H56" s="228">
        <f>SUM(H57:H58)</f>
        <v>0</v>
      </c>
      <c r="I56" s="228">
        <f>SUM(I57:I58)</f>
        <v>0</v>
      </c>
      <c r="J56" s="227">
        <f>SUM(J57:J58)</f>
        <v>0</v>
      </c>
      <c r="K56" s="149"/>
    </row>
    <row r="57" spans="1:11" s="172" customFormat="1" ht="15" customHeight="1" hidden="1">
      <c r="A57" s="147"/>
      <c r="B57" s="129"/>
      <c r="C57" s="148"/>
      <c r="D57" s="154" t="s">
        <v>241</v>
      </c>
      <c r="E57" s="150"/>
      <c r="F57" s="150"/>
      <c r="G57" s="150"/>
      <c r="H57" s="150"/>
      <c r="I57" s="150"/>
      <c r="J57" s="155"/>
      <c r="K57" s="149"/>
    </row>
    <row r="58" spans="3:11" ht="15" customHeight="1">
      <c r="C58" s="148"/>
      <c r="D58" s="183"/>
      <c r="E58" s="146" t="s">
        <v>210</v>
      </c>
      <c r="F58" s="184"/>
      <c r="G58" s="184"/>
      <c r="H58" s="184"/>
      <c r="I58" s="184"/>
      <c r="J58" s="185"/>
      <c r="K58" s="149"/>
    </row>
    <row r="59" spans="1:11" ht="24" customHeight="1">
      <c r="A59" s="127"/>
      <c r="B59" s="128"/>
      <c r="C59" s="103"/>
      <c r="D59" s="111" t="s">
        <v>246</v>
      </c>
      <c r="E59" s="94" t="s">
        <v>248</v>
      </c>
      <c r="F59" s="224">
        <f>SUM(G59:J59)</f>
        <v>0</v>
      </c>
      <c r="G59" s="224">
        <f>SUM(G60:G61)</f>
        <v>0</v>
      </c>
      <c r="H59" s="224">
        <f>SUM(H60:H61)</f>
        <v>0</v>
      </c>
      <c r="I59" s="224">
        <f>SUM(I60:I61)</f>
        <v>0</v>
      </c>
      <c r="J59" s="227">
        <f>SUM(J60:J61)</f>
        <v>0</v>
      </c>
      <c r="K59" s="104"/>
    </row>
    <row r="60" spans="1:11" s="172" customFormat="1" ht="15" customHeight="1" hidden="1">
      <c r="A60" s="147"/>
      <c r="B60" s="129"/>
      <c r="C60" s="148"/>
      <c r="D60" s="154" t="s">
        <v>247</v>
      </c>
      <c r="E60" s="150"/>
      <c r="F60" s="150"/>
      <c r="G60" s="150"/>
      <c r="H60" s="150"/>
      <c r="I60" s="150"/>
      <c r="J60" s="155"/>
      <c r="K60" s="149"/>
    </row>
    <row r="61" spans="1:11" s="172" customFormat="1" ht="15" customHeight="1">
      <c r="A61" s="147"/>
      <c r="B61" s="129"/>
      <c r="C61" s="148"/>
      <c r="D61" s="156"/>
      <c r="E61" s="146" t="s">
        <v>196</v>
      </c>
      <c r="F61" s="152"/>
      <c r="G61" s="152"/>
      <c r="H61" s="152"/>
      <c r="I61" s="152"/>
      <c r="J61" s="157"/>
      <c r="K61" s="14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224">
        <f>SUM(G62:I62)</f>
        <v>5016.385999999999</v>
      </c>
      <c r="G62" s="228">
        <f>SUM(G34:J34)</f>
        <v>3154.4129999999996</v>
      </c>
      <c r="H62" s="228">
        <f>SUM(G35:J35)</f>
        <v>0</v>
      </c>
      <c r="I62" s="228">
        <f>SUM(G36:J36)</f>
        <v>1861.972999999999</v>
      </c>
      <c r="J62" s="136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224">
        <f>SUM(G63:J63)</f>
        <v>0</v>
      </c>
      <c r="G63" s="225"/>
      <c r="H63" s="225"/>
      <c r="I63" s="225"/>
      <c r="J63" s="226"/>
      <c r="K63" s="104"/>
    </row>
    <row r="64" spans="1:11" ht="9" customHeight="1">
      <c r="A64" s="127"/>
      <c r="B64" s="128"/>
      <c r="C64" s="103"/>
      <c r="D64" s="202"/>
      <c r="E64" s="203"/>
      <c r="F64" s="204"/>
      <c r="G64" s="205"/>
      <c r="H64" s="205"/>
      <c r="I64" s="205"/>
      <c r="J64" s="208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224">
        <f aca="true" t="shared" si="0" ref="F65:F71">SUM(G65:J65)</f>
        <v>563.8399999999999</v>
      </c>
      <c r="G65" s="228">
        <f>SUM(G66:G67)</f>
        <v>445.51399999999995</v>
      </c>
      <c r="H65" s="228">
        <f>SUM(H66:H67)</f>
        <v>0</v>
      </c>
      <c r="I65" s="228">
        <f>SUM(I66:I67)</f>
        <v>118.326</v>
      </c>
      <c r="J65" s="227">
        <f>SUM(J66:J67)</f>
        <v>0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224">
        <f t="shared" si="0"/>
        <v>0</v>
      </c>
      <c r="G66" s="225"/>
      <c r="H66" s="225"/>
      <c r="I66" s="225"/>
      <c r="J66" s="226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224">
        <f t="shared" si="0"/>
        <v>563.8399999999999</v>
      </c>
      <c r="G67" s="225">
        <v>445.51399999999995</v>
      </c>
      <c r="H67" s="225"/>
      <c r="I67" s="225">
        <v>118.326</v>
      </c>
      <c r="J67" s="226"/>
      <c r="K67" s="104"/>
    </row>
    <row r="68" spans="1:11" ht="9" customHeight="1">
      <c r="A68" s="127"/>
      <c r="B68" s="128"/>
      <c r="C68" s="103"/>
      <c r="D68" s="202"/>
      <c r="E68" s="203"/>
      <c r="F68" s="204"/>
      <c r="G68" s="205"/>
      <c r="H68" s="205"/>
      <c r="I68" s="205"/>
      <c r="J68" s="208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224">
        <f t="shared" si="0"/>
        <v>0</v>
      </c>
      <c r="G69" s="225"/>
      <c r="H69" s="225"/>
      <c r="I69" s="225"/>
      <c r="J69" s="226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224">
        <f t="shared" si="0"/>
        <v>0</v>
      </c>
      <c r="G70" s="225"/>
      <c r="H70" s="225"/>
      <c r="I70" s="225"/>
      <c r="J70" s="226"/>
      <c r="K70" s="104"/>
    </row>
    <row r="71" spans="1:11" ht="30" customHeight="1" thickBot="1">
      <c r="A71" s="127"/>
      <c r="B71" s="128"/>
      <c r="C71" s="103"/>
      <c r="D71" s="139" t="s">
        <v>183</v>
      </c>
      <c r="E71" s="137" t="s">
        <v>2</v>
      </c>
      <c r="F71" s="230">
        <f t="shared" si="0"/>
        <v>-7.105427357601002E-13</v>
      </c>
      <c r="G71" s="231">
        <f>G18-G38-G62-G63-G65+G69-G70</f>
        <v>1.7053025658242404E-13</v>
      </c>
      <c r="H71" s="231">
        <f>H18+H33-H38-H62-H63-H65+H69-H70</f>
        <v>0</v>
      </c>
      <c r="I71" s="231">
        <f>I18+I33-I38-I62-I63-I65+I69-I70</f>
        <v>2.842170943040401E-14</v>
      </c>
      <c r="J71" s="232">
        <f>J18+J33-J38-J63-J65+J69-J70</f>
        <v>-9.094947017729282E-13</v>
      </c>
      <c r="K71" s="104"/>
    </row>
    <row r="72" spans="1:11" ht="18" customHeight="1" thickBot="1">
      <c r="A72" s="127"/>
      <c r="B72" s="128"/>
      <c r="C72" s="103"/>
      <c r="D72" s="275" t="s">
        <v>158</v>
      </c>
      <c r="E72" s="276"/>
      <c r="F72" s="276"/>
      <c r="G72" s="276"/>
      <c r="H72" s="276"/>
      <c r="I72" s="276"/>
      <c r="J72" s="277"/>
      <c r="K72" s="104"/>
    </row>
    <row r="73" spans="1:11" ht="30" customHeight="1">
      <c r="A73" s="127"/>
      <c r="B73" s="128"/>
      <c r="C73" s="103"/>
      <c r="D73" s="134" t="s">
        <v>138</v>
      </c>
      <c r="E73" s="138" t="s">
        <v>143</v>
      </c>
      <c r="F73" s="221">
        <f>SUM(G73:J73)</f>
        <v>16.181248333333333</v>
      </c>
      <c r="G73" s="222">
        <f>SUM(G74,G75,G83,G87)</f>
        <v>14.288326666666665</v>
      </c>
      <c r="H73" s="222">
        <f>SUM(H74,H75,H83,H87)</f>
        <v>0</v>
      </c>
      <c r="I73" s="222">
        <f>SUM(I74,I75,I83,I87)</f>
        <v>1.8929216666666668</v>
      </c>
      <c r="J73" s="223">
        <f>SUM(J74,J75,J83,J87)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224">
        <f>SUM(G74:J74)</f>
        <v>0</v>
      </c>
      <c r="G74" s="225"/>
      <c r="H74" s="225"/>
      <c r="I74" s="225"/>
      <c r="J74" s="226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224">
        <f>SUM(G75:J75)</f>
        <v>10.936154999999998</v>
      </c>
      <c r="G75" s="224">
        <f>SUM(G76:G82)</f>
        <v>9.043233333333331</v>
      </c>
      <c r="H75" s="224">
        <f>SUM(H76:H82)</f>
        <v>0</v>
      </c>
      <c r="I75" s="224">
        <f>SUM(I76:I82)</f>
        <v>1.8929216666666668</v>
      </c>
      <c r="J75" s="227">
        <f>SUM(J76:J82)</f>
        <v>0</v>
      </c>
      <c r="K75" s="104"/>
    </row>
    <row r="76" spans="1:11" s="172" customFormat="1" ht="15" customHeight="1" hidden="1">
      <c r="A76" s="147"/>
      <c r="B76" s="129"/>
      <c r="C76" s="148"/>
      <c r="D76" s="154" t="s">
        <v>189</v>
      </c>
      <c r="E76" s="150"/>
      <c r="F76" s="150"/>
      <c r="G76" s="150"/>
      <c r="H76" s="150"/>
      <c r="I76" s="150"/>
      <c r="J76" s="155"/>
      <c r="K76" s="149"/>
    </row>
    <row r="77" spans="1:11" s="172" customFormat="1" ht="15" customHeight="1">
      <c r="A77" s="147"/>
      <c r="B77" s="129"/>
      <c r="C77" s="219" t="s">
        <v>823</v>
      </c>
      <c r="D77" s="111" t="s">
        <v>824</v>
      </c>
      <c r="E77" s="220" t="str">
        <f>IF('46 - передача'!$E$22="","",'46 - передача'!$E$22)</f>
        <v>АО "Россети Тюмень"</v>
      </c>
      <c r="F77" s="224">
        <f>SUM(G77:J77)</f>
        <v>9.287416666666665</v>
      </c>
      <c r="G77" s="225">
        <f aca="true" t="shared" si="1" ref="G77:J81">G22/20/30</f>
        <v>9.043233333333331</v>
      </c>
      <c r="H77" s="225">
        <f t="shared" si="1"/>
        <v>0</v>
      </c>
      <c r="I77" s="225">
        <f t="shared" si="1"/>
        <v>0.24418333333333334</v>
      </c>
      <c r="J77" s="225">
        <f t="shared" si="1"/>
        <v>0</v>
      </c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825</v>
      </c>
      <c r="E78" s="220" t="str">
        <f>IF('46 - передача'!$E$23="","",'46 - передача'!$E$23)</f>
        <v>ООО "Ремэнергостройсервис"</v>
      </c>
      <c r="F78" s="224">
        <f>SUM(G78:J78)</f>
        <v>0.06070166666666667</v>
      </c>
      <c r="G78" s="225">
        <f t="shared" si="1"/>
        <v>0</v>
      </c>
      <c r="H78" s="225">
        <f t="shared" si="1"/>
        <v>0</v>
      </c>
      <c r="I78" s="225">
        <f t="shared" si="1"/>
        <v>0.06070166666666667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826</v>
      </c>
      <c r="E79" s="220" t="str">
        <f>IF('46 - передача'!$E$24="","",'46 - передача'!$E$24)</f>
        <v>АО "СУЭНКО"</v>
      </c>
      <c r="F79" s="224">
        <f>SUM(G79:J79)</f>
        <v>1.0564866666666668</v>
      </c>
      <c r="G79" s="225">
        <f t="shared" si="1"/>
        <v>0</v>
      </c>
      <c r="H79" s="225">
        <f t="shared" si="1"/>
        <v>0</v>
      </c>
      <c r="I79" s="225">
        <f t="shared" si="1"/>
        <v>1.0564866666666668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219" t="s">
        <v>823</v>
      </c>
      <c r="D80" s="111" t="s">
        <v>827</v>
      </c>
      <c r="E80" s="220" t="str">
        <f>IF('46 - передача'!$E$25="","",'46 - передача'!$E$25)</f>
        <v>ООО "Дорстрой"</v>
      </c>
      <c r="F80" s="224">
        <f>SUM(G80:J80)</f>
        <v>0.21005666666666667</v>
      </c>
      <c r="G80" s="225">
        <f t="shared" si="1"/>
        <v>0</v>
      </c>
      <c r="H80" s="225">
        <f t="shared" si="1"/>
        <v>0</v>
      </c>
      <c r="I80" s="225">
        <f t="shared" si="1"/>
        <v>0.21005666666666667</v>
      </c>
      <c r="J80" s="225">
        <f t="shared" si="1"/>
        <v>0</v>
      </c>
      <c r="K80" s="149"/>
    </row>
    <row r="81" spans="1:11" s="172" customFormat="1" ht="15" customHeight="1">
      <c r="A81" s="147"/>
      <c r="B81" s="129"/>
      <c r="C81" s="219" t="s">
        <v>823</v>
      </c>
      <c r="D81" s="111" t="s">
        <v>828</v>
      </c>
      <c r="E81" s="220" t="str">
        <f>IF('46 - передача'!$E$26="","",'46 - передача'!$E$26)</f>
        <v>ООО "Газпром энерго"</v>
      </c>
      <c r="F81" s="224">
        <f>SUM(G81:J81)</f>
        <v>0.32149333333333335</v>
      </c>
      <c r="G81" s="225">
        <f t="shared" si="1"/>
        <v>0</v>
      </c>
      <c r="H81" s="225">
        <f t="shared" si="1"/>
        <v>0</v>
      </c>
      <c r="I81" s="225">
        <f t="shared" si="1"/>
        <v>0.32149333333333335</v>
      </c>
      <c r="J81" s="225">
        <f t="shared" si="1"/>
        <v>0</v>
      </c>
      <c r="K81" s="149"/>
    </row>
    <row r="82" spans="1:11" s="172" customFormat="1" ht="15" customHeight="1">
      <c r="A82" s="147"/>
      <c r="B82" s="129"/>
      <c r="C82" s="148"/>
      <c r="D82" s="156"/>
      <c r="E82" s="206" t="s">
        <v>196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224">
        <f>SUM(G83:J83)</f>
        <v>5.245093333333333</v>
      </c>
      <c r="G83" s="224">
        <f>SUM(G84:G86)</f>
        <v>5.245093333333333</v>
      </c>
      <c r="H83" s="224">
        <f>SUM(H84:H86)</f>
        <v>0</v>
      </c>
      <c r="I83" s="224">
        <f>SUM(I84:I86)</f>
        <v>0</v>
      </c>
      <c r="J83" s="227">
        <f>SUM(J84:J86)</f>
        <v>0</v>
      </c>
      <c r="K83" s="104"/>
    </row>
    <row r="84" spans="1:11" s="172" customFormat="1" ht="15" customHeight="1" hidden="1">
      <c r="A84" s="147"/>
      <c r="B84" s="129"/>
      <c r="C84" s="148"/>
      <c r="D84" s="154" t="s">
        <v>190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19" t="s">
        <v>823</v>
      </c>
      <c r="D85" s="111" t="s">
        <v>829</v>
      </c>
      <c r="E85" s="220" t="str">
        <f>IF('46 - передача'!$E$30="","",'46 - передача'!$E$30)</f>
        <v>ОАО "Фортум" (Тюменская ТЭЦ-1)</v>
      </c>
      <c r="F85" s="224">
        <f>SUM(G85:J85)</f>
        <v>5.245093333333333</v>
      </c>
      <c r="G85" s="225">
        <f>G30/20/30</f>
        <v>5.245093333333333</v>
      </c>
      <c r="H85" s="225">
        <f>H30/20/30</f>
        <v>0</v>
      </c>
      <c r="I85" s="225">
        <f>I30/20/30</f>
        <v>0</v>
      </c>
      <c r="J85" s="225">
        <f>J30/20/30</f>
        <v>0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195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224">
        <f>SUM(G87:J87)</f>
        <v>0</v>
      </c>
      <c r="G87" s="225"/>
      <c r="H87" s="225"/>
      <c r="I87" s="225"/>
      <c r="J87" s="226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224">
        <f>SUM(H88:J88)</f>
        <v>8.36064333333333</v>
      </c>
      <c r="G88" s="145"/>
      <c r="H88" s="228">
        <f>H89</f>
        <v>0</v>
      </c>
      <c r="I88" s="228">
        <f>I89+I90</f>
        <v>5.257354999999999</v>
      </c>
      <c r="J88" s="227">
        <f>J89+J90+J91</f>
        <v>3.103288333333332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224">
        <f>SUM(H89:J89)</f>
        <v>5.257354999999999</v>
      </c>
      <c r="G89" s="145"/>
      <c r="H89" s="225"/>
      <c r="I89" s="225">
        <f>G73-G93-G120</f>
        <v>5.257354999999999</v>
      </c>
      <c r="J89" s="226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224">
        <f>SUM(I90:J90)</f>
        <v>0</v>
      </c>
      <c r="G90" s="145"/>
      <c r="H90" s="145"/>
      <c r="I90" s="225"/>
      <c r="J90" s="226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224">
        <f>SUM(J91)</f>
        <v>3.103288333333332</v>
      </c>
      <c r="G91" s="145"/>
      <c r="H91" s="145"/>
      <c r="I91" s="145"/>
      <c r="J91" s="226">
        <f>I89+I77+I78+I79+I80+I81-I93-I120</f>
        <v>3.103288333333332</v>
      </c>
      <c r="K91" s="104"/>
    </row>
    <row r="92" spans="1:11" ht="9" customHeight="1">
      <c r="A92" s="127"/>
      <c r="B92" s="128"/>
      <c r="C92" s="103"/>
      <c r="D92" s="202"/>
      <c r="E92" s="203"/>
      <c r="F92" s="204"/>
      <c r="G92" s="205"/>
      <c r="H92" s="205"/>
      <c r="I92" s="205"/>
      <c r="J92" s="208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224">
        <f>SUM(G93:J93)</f>
        <v>15.241515</v>
      </c>
      <c r="G93" s="228">
        <f>SUM(G94,G100,G108,G111,G114)</f>
        <v>8.288448333333333</v>
      </c>
      <c r="H93" s="228">
        <f>SUM(H94,H100,H108,H111,H114)</f>
        <v>0</v>
      </c>
      <c r="I93" s="228">
        <f>SUM(I94,I100,I108,I111,I114)</f>
        <v>3.8497783333333335</v>
      </c>
      <c r="J93" s="227">
        <f>SUM(J94,J100,J108,J111,J114)</f>
        <v>3.103288333333333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224">
        <f>SUM(G94:J94)</f>
        <v>11.047238333333333</v>
      </c>
      <c r="G94" s="224">
        <f>SUM(G95:G99)</f>
        <v>5.132303333333333</v>
      </c>
      <c r="H94" s="224">
        <f>SUM(H95:H99)</f>
        <v>0</v>
      </c>
      <c r="I94" s="224">
        <f>SUM(I95:I99)</f>
        <v>2.811646666666667</v>
      </c>
      <c r="J94" s="227">
        <f>SUM(J95:J99)</f>
        <v>3.103288333333333</v>
      </c>
      <c r="K94" s="104"/>
    </row>
    <row r="95" spans="1:11" s="172" customFormat="1" ht="15" customHeight="1" hidden="1">
      <c r="A95" s="147"/>
      <c r="B95" s="129"/>
      <c r="C95" s="148"/>
      <c r="D95" s="154" t="s">
        <v>191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19" t="s">
        <v>823</v>
      </c>
      <c r="D96" s="111" t="s">
        <v>830</v>
      </c>
      <c r="E96" s="220" t="str">
        <f>IF('46 - передача'!$E$41="","",'46 - передача'!$E$41)</f>
        <v>АО "Газпром энергосбыт Тюмень"</v>
      </c>
      <c r="F96" s="224">
        <f>SUM(G96:J96)</f>
        <v>10.535915</v>
      </c>
      <c r="G96" s="225">
        <f>G41/20/30</f>
        <v>5.074615</v>
      </c>
      <c r="H96" s="225">
        <f aca="true" t="shared" si="2" ref="H96:J97">H41/20/30</f>
        <v>0</v>
      </c>
      <c r="I96" s="225">
        <f t="shared" si="2"/>
        <v>2.544226666666667</v>
      </c>
      <c r="J96" s="225">
        <f t="shared" si="2"/>
        <v>2.917073333333333</v>
      </c>
      <c r="K96" s="149"/>
    </row>
    <row r="97" spans="1:11" s="172" customFormat="1" ht="15" customHeight="1">
      <c r="A97" s="147"/>
      <c r="B97" s="129"/>
      <c r="C97" s="219" t="s">
        <v>823</v>
      </c>
      <c r="D97" s="111" t="s">
        <v>831</v>
      </c>
      <c r="E97" s="220" t="str">
        <f>IF('46 - передача'!$E$42="","",'46 - передача'!$E$42)</f>
        <v>АО "Энергосбытовая компания "Восток"</v>
      </c>
      <c r="F97" s="224">
        <f>SUM(G97:J97)</f>
        <v>0.453635</v>
      </c>
      <c r="G97" s="225">
        <f>G42/20/30</f>
        <v>0</v>
      </c>
      <c r="H97" s="225">
        <f t="shared" si="2"/>
        <v>0</v>
      </c>
      <c r="I97" s="225">
        <f t="shared" si="2"/>
        <v>0.26742000000000005</v>
      </c>
      <c r="J97" s="225">
        <f t="shared" si="2"/>
        <v>0.186215</v>
      </c>
      <c r="K97" s="149"/>
    </row>
    <row r="98" spans="1:11" s="172" customFormat="1" ht="15" customHeight="1">
      <c r="A98" s="147"/>
      <c r="B98" s="129"/>
      <c r="C98" s="219" t="s">
        <v>823</v>
      </c>
      <c r="D98" s="111" t="s">
        <v>840</v>
      </c>
      <c r="E98" s="220" t="str">
        <f>IF('46 - передача'!$E$43="","",'46 - передача'!$E$43)</f>
        <v>ООО "Энергокомплекс"</v>
      </c>
      <c r="F98" s="224">
        <f>SUM(G98:J98)</f>
        <v>0.057688333333333335</v>
      </c>
      <c r="G98" s="225">
        <f>G43/20/30</f>
        <v>0.057688333333333335</v>
      </c>
      <c r="H98" s="225"/>
      <c r="I98" s="225"/>
      <c r="J98" s="226"/>
      <c r="K98" s="149"/>
    </row>
    <row r="99" spans="1:11" s="172" customFormat="1" ht="15" customHeight="1">
      <c r="A99" s="147"/>
      <c r="B99" s="129"/>
      <c r="C99" s="148"/>
      <c r="D99" s="156"/>
      <c r="E99" s="206" t="s">
        <v>197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174</v>
      </c>
      <c r="E100" s="94" t="s">
        <v>149</v>
      </c>
      <c r="F100" s="224">
        <f>SUM(G100:J100)</f>
        <v>4.194276666666667</v>
      </c>
      <c r="G100" s="224">
        <f>SUM(G101:G107)</f>
        <v>3.156145</v>
      </c>
      <c r="H100" s="224">
        <f>SUM(H101:H107)</f>
        <v>0</v>
      </c>
      <c r="I100" s="224">
        <f>SUM(I101:I107)</f>
        <v>1.0381316666666667</v>
      </c>
      <c r="J100" s="227">
        <f>SUM(J101:J107)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192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219" t="s">
        <v>823</v>
      </c>
      <c r="D102" s="111" t="s">
        <v>832</v>
      </c>
      <c r="E102" s="220" t="str">
        <f>IF('46 - передача'!$E$47="","",'46 - передача'!$E$47)</f>
        <v>АО "СУЭНКО"</v>
      </c>
      <c r="F102" s="224">
        <f>SUM(G102:J102)</f>
        <v>3.46171</v>
      </c>
      <c r="G102" s="225">
        <f aca="true" t="shared" si="3" ref="G102:J106">G47/20/30</f>
        <v>3.156145</v>
      </c>
      <c r="H102" s="225">
        <f t="shared" si="3"/>
        <v>0</v>
      </c>
      <c r="I102" s="225">
        <f t="shared" si="3"/>
        <v>0.305565</v>
      </c>
      <c r="J102" s="225">
        <f t="shared" si="3"/>
        <v>0</v>
      </c>
      <c r="K102" s="149"/>
    </row>
    <row r="103" spans="1:11" s="172" customFormat="1" ht="15" customHeight="1">
      <c r="A103" s="147"/>
      <c r="B103" s="129"/>
      <c r="C103" s="219" t="s">
        <v>823</v>
      </c>
      <c r="D103" s="111" t="s">
        <v>833</v>
      </c>
      <c r="E103" s="220" t="str">
        <f>IF('46 - передача'!$E$48="","",'46 - передача'!$E$48)</f>
        <v>ООО " Тюменская электросетевая компания"</v>
      </c>
      <c r="F103" s="224">
        <f>SUM(G103:J103)</f>
        <v>0.010628333333333332</v>
      </c>
      <c r="G103" s="225">
        <f t="shared" si="3"/>
        <v>0</v>
      </c>
      <c r="H103" s="225">
        <f t="shared" si="3"/>
        <v>0</v>
      </c>
      <c r="I103" s="225">
        <f t="shared" si="3"/>
        <v>0.010628333333333332</v>
      </c>
      <c r="J103" s="225">
        <f t="shared" si="3"/>
        <v>0</v>
      </c>
      <c r="K103" s="149"/>
    </row>
    <row r="104" spans="1:11" s="172" customFormat="1" ht="15" customHeight="1">
      <c r="A104" s="147"/>
      <c r="B104" s="129"/>
      <c r="C104" s="219" t="s">
        <v>823</v>
      </c>
      <c r="D104" s="111" t="s">
        <v>834</v>
      </c>
      <c r="E104" s="220" t="str">
        <f>IF('46 - передача'!$E$49="","",'46 - передача'!$E$49)</f>
        <v>ООО СК "Восток"</v>
      </c>
      <c r="F104" s="224">
        <f>SUM(G104:J104)</f>
        <v>0.1054</v>
      </c>
      <c r="G104" s="225">
        <f t="shared" si="3"/>
        <v>0</v>
      </c>
      <c r="H104" s="225">
        <f t="shared" si="3"/>
        <v>0</v>
      </c>
      <c r="I104" s="225">
        <f t="shared" si="3"/>
        <v>0.1054</v>
      </c>
      <c r="J104" s="225">
        <f t="shared" si="3"/>
        <v>0</v>
      </c>
      <c r="K104" s="149"/>
    </row>
    <row r="105" spans="1:11" s="172" customFormat="1" ht="15" customHeight="1">
      <c r="A105" s="147"/>
      <c r="B105" s="129"/>
      <c r="C105" s="219" t="s">
        <v>823</v>
      </c>
      <c r="D105" s="111" t="s">
        <v>835</v>
      </c>
      <c r="E105" s="220" t="str">
        <f>IF('46 - передача'!$E$50="","",'46 - передача'!$E$50)</f>
        <v>ООО "Региональная энергетическая компания"</v>
      </c>
      <c r="F105" s="224">
        <f>SUM(G105:J105)</f>
        <v>0.4700283333333333</v>
      </c>
      <c r="G105" s="225">
        <f t="shared" si="3"/>
        <v>0</v>
      </c>
      <c r="H105" s="225">
        <f t="shared" si="3"/>
        <v>0</v>
      </c>
      <c r="I105" s="225">
        <f t="shared" si="3"/>
        <v>0.4700283333333333</v>
      </c>
      <c r="J105" s="225">
        <f t="shared" si="3"/>
        <v>0</v>
      </c>
      <c r="K105" s="149"/>
    </row>
    <row r="106" spans="1:11" s="172" customFormat="1" ht="15" customHeight="1">
      <c r="A106" s="147"/>
      <c r="B106" s="129"/>
      <c r="C106" s="219" t="s">
        <v>823</v>
      </c>
      <c r="D106" s="111" t="s">
        <v>836</v>
      </c>
      <c r="E106" s="220" t="str">
        <f>IF('46 - передача'!$E$51="","",'46 - передача'!$E$51)</f>
        <v>ООО "Дорстрой"</v>
      </c>
      <c r="F106" s="224">
        <f>SUM(G106:J106)</f>
        <v>0.14651000000000003</v>
      </c>
      <c r="G106" s="225">
        <f t="shared" si="3"/>
        <v>0</v>
      </c>
      <c r="H106" s="225">
        <f t="shared" si="3"/>
        <v>0</v>
      </c>
      <c r="I106" s="225">
        <f t="shared" si="3"/>
        <v>0.14651000000000003</v>
      </c>
      <c r="J106" s="225">
        <f t="shared" si="3"/>
        <v>0</v>
      </c>
      <c r="K106" s="149"/>
    </row>
    <row r="107" spans="1:11" s="172" customFormat="1" ht="15" customHeight="1">
      <c r="A107" s="147"/>
      <c r="B107" s="129"/>
      <c r="C107" s="148"/>
      <c r="D107" s="156"/>
      <c r="E107" s="206" t="s">
        <v>196</v>
      </c>
      <c r="F107" s="152"/>
      <c r="G107" s="152"/>
      <c r="H107" s="152"/>
      <c r="I107" s="152"/>
      <c r="J107" s="157"/>
      <c r="K107" s="149"/>
    </row>
    <row r="108" spans="1:11" ht="24" customHeight="1">
      <c r="A108" s="127"/>
      <c r="B108" s="128"/>
      <c r="C108" s="103"/>
      <c r="D108" s="111" t="s">
        <v>175</v>
      </c>
      <c r="E108" s="94" t="s">
        <v>150</v>
      </c>
      <c r="F108" s="224">
        <f>SUM(G108:J108)</f>
        <v>0</v>
      </c>
      <c r="G108" s="224">
        <f>SUM(G109:G110)</f>
        <v>0</v>
      </c>
      <c r="H108" s="224">
        <f>SUM(H109:H110)</f>
        <v>0</v>
      </c>
      <c r="I108" s="224">
        <f>SUM(I109:I110)</f>
        <v>0</v>
      </c>
      <c r="J108" s="227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193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195</v>
      </c>
      <c r="F110" s="152"/>
      <c r="G110" s="152"/>
      <c r="H110" s="152"/>
      <c r="I110" s="152"/>
      <c r="J110" s="157"/>
      <c r="K110" s="149"/>
    </row>
    <row r="111" spans="3:11" ht="24" customHeight="1">
      <c r="C111" s="148"/>
      <c r="D111" s="111" t="s">
        <v>176</v>
      </c>
      <c r="E111" s="175" t="s">
        <v>207</v>
      </c>
      <c r="F111" s="228">
        <f>SUM(G111:J111)</f>
        <v>0</v>
      </c>
      <c r="G111" s="228">
        <f>SUM(G112:G113)</f>
        <v>0</v>
      </c>
      <c r="H111" s="228">
        <f>SUM(H112:H113)</f>
        <v>0</v>
      </c>
      <c r="I111" s="228">
        <f>SUM(I112:I113)</f>
        <v>0</v>
      </c>
      <c r="J111" s="227">
        <f>SUM(J112:J113)</f>
        <v>0</v>
      </c>
      <c r="K111" s="149"/>
    </row>
    <row r="112" spans="1:11" s="172" customFormat="1" ht="15" customHeight="1" hidden="1">
      <c r="A112" s="147"/>
      <c r="B112" s="129"/>
      <c r="C112" s="148"/>
      <c r="D112" s="154" t="s">
        <v>241</v>
      </c>
      <c r="E112" s="150"/>
      <c r="F112" s="150"/>
      <c r="G112" s="150"/>
      <c r="H112" s="150"/>
      <c r="I112" s="150"/>
      <c r="J112" s="155"/>
      <c r="K112" s="149"/>
    </row>
    <row r="113" spans="3:11" ht="15" customHeight="1">
      <c r="C113" s="148"/>
      <c r="D113" s="183"/>
      <c r="E113" s="206" t="s">
        <v>210</v>
      </c>
      <c r="F113" s="184"/>
      <c r="G113" s="184"/>
      <c r="H113" s="184"/>
      <c r="I113" s="184"/>
      <c r="J113" s="185"/>
      <c r="K113" s="149"/>
    </row>
    <row r="114" spans="1:11" ht="24" customHeight="1">
      <c r="A114" s="127"/>
      <c r="B114" s="128"/>
      <c r="C114" s="103"/>
      <c r="D114" s="111" t="s">
        <v>246</v>
      </c>
      <c r="E114" s="94" t="s">
        <v>248</v>
      </c>
      <c r="F114" s="224">
        <f>SUM(G114:J114)</f>
        <v>0</v>
      </c>
      <c r="G114" s="224">
        <f>SUM(G115:G116)</f>
        <v>0</v>
      </c>
      <c r="H114" s="224">
        <f>SUM(H115:H116)</f>
        <v>0</v>
      </c>
      <c r="I114" s="224">
        <f>SUM(I115:I116)</f>
        <v>0</v>
      </c>
      <c r="J114" s="227">
        <f>SUM(J115:J116)</f>
        <v>0</v>
      </c>
      <c r="K114" s="104"/>
    </row>
    <row r="115" spans="1:11" s="172" customFormat="1" ht="15" customHeight="1" hidden="1">
      <c r="A115" s="147"/>
      <c r="B115" s="129"/>
      <c r="C115" s="148"/>
      <c r="D115" s="154" t="s">
        <v>247</v>
      </c>
      <c r="E115" s="150"/>
      <c r="F115" s="150"/>
      <c r="G115" s="150"/>
      <c r="H115" s="150"/>
      <c r="I115" s="150"/>
      <c r="J115" s="155"/>
      <c r="K115" s="149"/>
    </row>
    <row r="116" spans="1:11" s="172" customFormat="1" ht="15" customHeight="1">
      <c r="A116" s="147"/>
      <c r="B116" s="129"/>
      <c r="C116" s="148"/>
      <c r="D116" s="156"/>
      <c r="E116" s="206" t="s">
        <v>196</v>
      </c>
      <c r="F116" s="152"/>
      <c r="G116" s="152"/>
      <c r="H116" s="152"/>
      <c r="I116" s="152"/>
      <c r="J116" s="157"/>
      <c r="K116" s="14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224">
        <f>SUM(G117:I117)</f>
        <v>8.36064333333333</v>
      </c>
      <c r="G117" s="228">
        <f>SUM(G89:J89)</f>
        <v>5.257354999999999</v>
      </c>
      <c r="H117" s="228">
        <f>SUM(G90:J90)</f>
        <v>0</v>
      </c>
      <c r="I117" s="228">
        <f>SUM(G91:J91)</f>
        <v>3.103288333333332</v>
      </c>
      <c r="J117" s="136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224">
        <f aca="true" t="shared" si="4" ref="F118:F126">SUM(G118:J118)</f>
        <v>0</v>
      </c>
      <c r="G118" s="225"/>
      <c r="H118" s="225"/>
      <c r="I118" s="225"/>
      <c r="J118" s="226"/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224">
        <f>SUM(G120:J120)</f>
        <v>0.9397333333333332</v>
      </c>
      <c r="G120" s="228">
        <f>SUM(G121:G122)</f>
        <v>0.7425233333333332</v>
      </c>
      <c r="H120" s="228">
        <f>SUM(H121:H122)</f>
        <v>0</v>
      </c>
      <c r="I120" s="228">
        <f>SUM(I121:I122)</f>
        <v>0.19721</v>
      </c>
      <c r="J120" s="227">
        <f>SUM(J121:J122)</f>
        <v>0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224">
        <f t="shared" si="4"/>
        <v>0</v>
      </c>
      <c r="G121" s="225"/>
      <c r="H121" s="225"/>
      <c r="I121" s="225"/>
      <c r="J121" s="226"/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224">
        <f t="shared" si="4"/>
        <v>0.9397333333333332</v>
      </c>
      <c r="G122" s="225">
        <f>G67/20/30</f>
        <v>0.7425233333333332</v>
      </c>
      <c r="H122" s="225">
        <f>H67/20/30</f>
        <v>0</v>
      </c>
      <c r="I122" s="225">
        <f>I67/20/30</f>
        <v>0.19721</v>
      </c>
      <c r="J122" s="225">
        <f>J67/20/30</f>
        <v>0</v>
      </c>
      <c r="K122" s="104"/>
    </row>
    <row r="123" spans="1:11" ht="9" customHeight="1">
      <c r="A123" s="127"/>
      <c r="B123" s="128"/>
      <c r="C123" s="103"/>
      <c r="D123" s="202"/>
      <c r="E123" s="203"/>
      <c r="F123" s="204"/>
      <c r="G123" s="205"/>
      <c r="H123" s="205"/>
      <c r="I123" s="205"/>
      <c r="J123" s="208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224">
        <f t="shared" si="4"/>
        <v>0</v>
      </c>
      <c r="G124" s="225"/>
      <c r="H124" s="225"/>
      <c r="I124" s="225"/>
      <c r="J124" s="226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224">
        <f t="shared" si="4"/>
        <v>0</v>
      </c>
      <c r="G125" s="225"/>
      <c r="H125" s="225"/>
      <c r="I125" s="225"/>
      <c r="J125" s="226"/>
      <c r="K125" s="104"/>
    </row>
    <row r="126" spans="1:11" ht="30" customHeight="1" thickBot="1">
      <c r="A126" s="127"/>
      <c r="B126" s="128"/>
      <c r="C126" s="103"/>
      <c r="D126" s="139" t="s">
        <v>183</v>
      </c>
      <c r="E126" s="140" t="s">
        <v>2</v>
      </c>
      <c r="F126" s="233">
        <f t="shared" si="4"/>
        <v>-1.2212453270876722E-15</v>
      </c>
      <c r="G126" s="234">
        <f>G73-G93-G117-G118-G120+G124-G125</f>
        <v>-4.440892098500626E-16</v>
      </c>
      <c r="H126" s="234">
        <f>H73+H88-H93-H117-H118-H120+H124-H125</f>
        <v>0</v>
      </c>
      <c r="I126" s="234">
        <f>I73+I88-I93-I117-I118-I120+I124-I125</f>
        <v>1.1102230246251565E-16</v>
      </c>
      <c r="J126" s="235">
        <f>J73+J88-J93-J118-J120+J124-J125</f>
        <v>-8.881784197001252E-16</v>
      </c>
      <c r="K126" s="104"/>
    </row>
    <row r="127" spans="1:11" ht="18" customHeight="1" thickBot="1">
      <c r="A127" s="127"/>
      <c r="B127" s="128"/>
      <c r="C127" s="103"/>
      <c r="D127" s="281" t="s">
        <v>185</v>
      </c>
      <c r="E127" s="282"/>
      <c r="F127" s="282"/>
      <c r="G127" s="282"/>
      <c r="H127" s="282"/>
      <c r="I127" s="282"/>
      <c r="J127" s="283"/>
      <c r="K127" s="104"/>
    </row>
    <row r="128" spans="1:11" ht="30" customHeight="1">
      <c r="A128" s="127"/>
      <c r="B128" s="128"/>
      <c r="C128" s="103"/>
      <c r="D128" s="141" t="s">
        <v>138</v>
      </c>
      <c r="E128" s="142" t="s">
        <v>160</v>
      </c>
      <c r="F128" s="236">
        <f>SUM(G128:J128)</f>
        <v>11.047238333333333</v>
      </c>
      <c r="G128" s="225">
        <f>G94</f>
        <v>5.132303333333333</v>
      </c>
      <c r="H128" s="225">
        <f>H94</f>
        <v>0</v>
      </c>
      <c r="I128" s="225">
        <f>I94</f>
        <v>2.811646666666667</v>
      </c>
      <c r="J128" s="225">
        <f>J94</f>
        <v>3.103288333333333</v>
      </c>
      <c r="K128" s="104"/>
    </row>
    <row r="129" spans="1:11" ht="30" customHeight="1" thickBot="1">
      <c r="A129" s="127"/>
      <c r="B129" s="128"/>
      <c r="C129" s="103"/>
      <c r="D129" s="139" t="s">
        <v>137</v>
      </c>
      <c r="E129" s="143" t="s">
        <v>161</v>
      </c>
      <c r="F129" s="234">
        <f>SUM(G129:J129)</f>
        <v>0</v>
      </c>
      <c r="G129" s="225"/>
      <c r="H129" s="225"/>
      <c r="I129" s="225"/>
      <c r="J129" s="226"/>
      <c r="K129" s="104"/>
    </row>
    <row r="130" spans="1:11" ht="18" customHeight="1" thickBot="1">
      <c r="A130" s="127"/>
      <c r="B130" s="128"/>
      <c r="C130" s="103"/>
      <c r="D130" s="275" t="s">
        <v>205</v>
      </c>
      <c r="E130" s="276"/>
      <c r="F130" s="276"/>
      <c r="G130" s="276"/>
      <c r="H130" s="276"/>
      <c r="I130" s="276"/>
      <c r="J130" s="277"/>
      <c r="K130" s="104"/>
    </row>
    <row r="131" spans="1:11" ht="30" customHeight="1">
      <c r="A131" s="127"/>
      <c r="B131" s="128"/>
      <c r="C131" s="103"/>
      <c r="D131" s="134" t="s">
        <v>138</v>
      </c>
      <c r="E131" s="174" t="s">
        <v>15</v>
      </c>
      <c r="F131" s="222">
        <f>SUM(G131:J131)</f>
        <v>9797.19886205</v>
      </c>
      <c r="G131" s="237">
        <f>SUM(G132,G138,G141)</f>
        <v>4350.27374522</v>
      </c>
      <c r="H131" s="237">
        <f>SUM(H132,H138,H141)</f>
        <v>0</v>
      </c>
      <c r="I131" s="237">
        <f>SUM(I132,I138,I141)</f>
        <v>4070.2760548</v>
      </c>
      <c r="J131" s="238">
        <f>SUM(J132,J138,J141)</f>
        <v>1376.6490620299996</v>
      </c>
      <c r="K131" s="104"/>
    </row>
    <row r="132" spans="1:11" s="172" customFormat="1" ht="24" customHeight="1">
      <c r="A132" s="147"/>
      <c r="B132" s="129"/>
      <c r="C132" s="148"/>
      <c r="D132" s="111" t="s">
        <v>166</v>
      </c>
      <c r="E132" s="175" t="s">
        <v>206</v>
      </c>
      <c r="F132" s="228">
        <f>SUM(G132:J132)</f>
        <v>9797.19886205</v>
      </c>
      <c r="G132" s="228">
        <f>SUM(G133:G137)</f>
        <v>4350.27374522</v>
      </c>
      <c r="H132" s="228">
        <f>SUM(H133:H137)</f>
        <v>0</v>
      </c>
      <c r="I132" s="228">
        <f>SUM(I133:I137)</f>
        <v>4070.2760548</v>
      </c>
      <c r="J132" s="227">
        <f>SUM(J133:J137)</f>
        <v>1376.6490620299996</v>
      </c>
      <c r="K132" s="149"/>
    </row>
    <row r="133" spans="1:11" s="172" customFormat="1" ht="15" customHeight="1" hidden="1">
      <c r="A133" s="147"/>
      <c r="B133" s="129"/>
      <c r="C133" s="148"/>
      <c r="D133" s="154" t="s">
        <v>211</v>
      </c>
      <c r="E133" s="150"/>
      <c r="F133" s="150"/>
      <c r="G133" s="150"/>
      <c r="H133" s="150"/>
      <c r="I133" s="150"/>
      <c r="J133" s="155"/>
      <c r="K133" s="149"/>
    </row>
    <row r="134" spans="1:11" s="172" customFormat="1" ht="15" customHeight="1">
      <c r="A134" s="147"/>
      <c r="B134" s="129"/>
      <c r="C134" s="218" t="s">
        <v>823</v>
      </c>
      <c r="D134" s="111" t="s">
        <v>837</v>
      </c>
      <c r="E134" s="153" t="s">
        <v>739</v>
      </c>
      <c r="F134" s="224">
        <f>SUM(G134:J134)</f>
        <v>9344.26423327</v>
      </c>
      <c r="G134" s="225">
        <v>4301.37561399</v>
      </c>
      <c r="H134" s="225"/>
      <c r="I134" s="225">
        <v>3730.63703092</v>
      </c>
      <c r="J134" s="225">
        <v>1312.2515883599997</v>
      </c>
      <c r="K134" s="149"/>
    </row>
    <row r="135" spans="1:11" s="172" customFormat="1" ht="15" customHeight="1">
      <c r="A135" s="147"/>
      <c r="B135" s="129"/>
      <c r="C135" s="218" t="s">
        <v>823</v>
      </c>
      <c r="D135" s="111" t="s">
        <v>838</v>
      </c>
      <c r="E135" s="153" t="s">
        <v>362</v>
      </c>
      <c r="F135" s="224">
        <f>SUM(G135:J135)</f>
        <v>404.03649755</v>
      </c>
      <c r="G135" s="225"/>
      <c r="H135" s="225"/>
      <c r="I135" s="225">
        <v>339.63902387999997</v>
      </c>
      <c r="J135" s="226">
        <v>64.39747367</v>
      </c>
      <c r="K135" s="149"/>
    </row>
    <row r="136" spans="1:11" s="172" customFormat="1" ht="15" customHeight="1">
      <c r="A136" s="147"/>
      <c r="B136" s="129"/>
      <c r="C136" s="218" t="s">
        <v>823</v>
      </c>
      <c r="D136" s="111" t="s">
        <v>841</v>
      </c>
      <c r="E136" s="153" t="s">
        <v>770</v>
      </c>
      <c r="F136" s="224">
        <f>SUM(G136:J136)</f>
        <v>48.89813123</v>
      </c>
      <c r="G136" s="225">
        <v>48.89813123</v>
      </c>
      <c r="H136" s="225"/>
      <c r="I136" s="225"/>
      <c r="J136" s="226"/>
      <c r="K136" s="149"/>
    </row>
    <row r="137" spans="1:11" s="172" customFormat="1" ht="15" customHeight="1">
      <c r="A137" s="147"/>
      <c r="B137" s="129"/>
      <c r="C137" s="148"/>
      <c r="D137" s="156"/>
      <c r="E137" s="146" t="s">
        <v>197</v>
      </c>
      <c r="F137" s="152"/>
      <c r="G137" s="152"/>
      <c r="H137" s="152"/>
      <c r="I137" s="152"/>
      <c r="J137" s="157"/>
      <c r="K137" s="149"/>
    </row>
    <row r="138" spans="1:11" ht="24" customHeight="1">
      <c r="A138" s="128"/>
      <c r="B138" s="128"/>
      <c r="C138" s="103"/>
      <c r="D138" s="111" t="s">
        <v>167</v>
      </c>
      <c r="E138" s="175" t="s">
        <v>213</v>
      </c>
      <c r="F138" s="228">
        <f>SUM(G138:J138)</f>
        <v>0</v>
      </c>
      <c r="G138" s="228">
        <f>SUM(G139:G140)</f>
        <v>0</v>
      </c>
      <c r="H138" s="228">
        <f>SUM(H139:H140)</f>
        <v>0</v>
      </c>
      <c r="I138" s="228">
        <f>SUM(I139:I140)</f>
        <v>0</v>
      </c>
      <c r="J138" s="227">
        <f>SUM(J139:J140)</f>
        <v>0</v>
      </c>
      <c r="K138" s="104"/>
    </row>
    <row r="139" spans="1:11" s="172" customFormat="1" ht="15" customHeight="1" hidden="1">
      <c r="A139" s="147" t="s">
        <v>212</v>
      </c>
      <c r="B139" s="129"/>
      <c r="C139" s="148"/>
      <c r="D139" s="154" t="s">
        <v>189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>
      <c r="A140" s="147"/>
      <c r="B140" s="129"/>
      <c r="C140" s="148"/>
      <c r="D140" s="176"/>
      <c r="E140" s="146" t="s">
        <v>196</v>
      </c>
      <c r="F140" s="177"/>
      <c r="G140" s="177"/>
      <c r="H140" s="177"/>
      <c r="I140" s="177"/>
      <c r="J140" s="178"/>
      <c r="K140" s="149"/>
    </row>
    <row r="141" spans="1:11" s="172" customFormat="1" ht="24" customHeight="1">
      <c r="A141" s="147"/>
      <c r="B141" s="129"/>
      <c r="C141" s="148"/>
      <c r="D141" s="111" t="s">
        <v>168</v>
      </c>
      <c r="E141" s="175" t="s">
        <v>207</v>
      </c>
      <c r="F141" s="228">
        <f>SUM(G141:J141)</f>
        <v>0</v>
      </c>
      <c r="G141" s="228">
        <f>SUM(G142:G143)</f>
        <v>0</v>
      </c>
      <c r="H141" s="228">
        <f>SUM(H142:H143)</f>
        <v>0</v>
      </c>
      <c r="I141" s="228">
        <f>SUM(I142:I143)</f>
        <v>0</v>
      </c>
      <c r="J141" s="227">
        <f>SUM(J142:J143)</f>
        <v>0</v>
      </c>
      <c r="K141" s="149"/>
    </row>
    <row r="142" spans="1:11" s="172" customFormat="1" ht="15" customHeight="1" hidden="1">
      <c r="A142" s="147"/>
      <c r="B142" s="129"/>
      <c r="C142" s="148"/>
      <c r="D142" s="154" t="s">
        <v>190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 thickBot="1">
      <c r="A143" s="129"/>
      <c r="B143" s="129"/>
      <c r="C143" s="148"/>
      <c r="D143" s="179"/>
      <c r="E143" s="146" t="s">
        <v>210</v>
      </c>
      <c r="F143" s="180"/>
      <c r="G143" s="180"/>
      <c r="H143" s="180"/>
      <c r="I143" s="180"/>
      <c r="J143" s="181"/>
      <c r="K143" s="149"/>
    </row>
    <row r="144" spans="1:11" s="172" customFormat="1" ht="18" customHeight="1" thickBot="1">
      <c r="A144" s="129"/>
      <c r="B144" s="129"/>
      <c r="C144" s="148"/>
      <c r="D144" s="275" t="s">
        <v>208</v>
      </c>
      <c r="E144" s="276"/>
      <c r="F144" s="276"/>
      <c r="G144" s="276"/>
      <c r="H144" s="276"/>
      <c r="I144" s="276"/>
      <c r="J144" s="277"/>
      <c r="K144" s="149"/>
    </row>
    <row r="145" spans="1:11" s="172" customFormat="1" ht="24" customHeight="1">
      <c r="A145" s="129"/>
      <c r="B145" s="129"/>
      <c r="C145" s="148"/>
      <c r="D145" s="111" t="s">
        <v>138</v>
      </c>
      <c r="E145" s="144" t="s">
        <v>141</v>
      </c>
      <c r="F145" s="228">
        <f>SUM(G145:J145)</f>
        <v>0</v>
      </c>
      <c r="G145" s="224">
        <f>SUM(G146:G147)</f>
        <v>0</v>
      </c>
      <c r="H145" s="224">
        <f>SUM(H146:H147)</f>
        <v>0</v>
      </c>
      <c r="I145" s="224">
        <f>SUM(I146:I147)</f>
        <v>0</v>
      </c>
      <c r="J145" s="227">
        <f>SUM(J146:J147)</f>
        <v>0</v>
      </c>
      <c r="K145" s="149"/>
    </row>
    <row r="146" spans="1:11" s="172" customFormat="1" ht="15" customHeight="1" hidden="1">
      <c r="A146" s="147"/>
      <c r="B146" s="129"/>
      <c r="C146" s="148"/>
      <c r="D146" s="154" t="s">
        <v>194</v>
      </c>
      <c r="E146" s="150"/>
      <c r="F146" s="150"/>
      <c r="G146" s="150"/>
      <c r="H146" s="150"/>
      <c r="I146" s="150"/>
      <c r="J146" s="155"/>
      <c r="K146" s="149"/>
    </row>
    <row r="147" spans="1:11" s="172" customFormat="1" ht="15" customHeight="1" thickBot="1">
      <c r="A147" s="129"/>
      <c r="B147" s="129"/>
      <c r="C147" s="148"/>
      <c r="D147" s="176"/>
      <c r="E147" s="146" t="s">
        <v>237</v>
      </c>
      <c r="F147" s="177"/>
      <c r="G147" s="177"/>
      <c r="H147" s="177"/>
      <c r="I147" s="177"/>
      <c r="J147" s="178"/>
      <c r="K147" s="149"/>
    </row>
    <row r="148" spans="1:11" ht="18" customHeight="1" thickBot="1">
      <c r="A148" s="128"/>
      <c r="B148" s="168"/>
      <c r="C148" s="148"/>
      <c r="D148" s="275" t="s">
        <v>209</v>
      </c>
      <c r="E148" s="276"/>
      <c r="F148" s="276"/>
      <c r="G148" s="276"/>
      <c r="H148" s="276"/>
      <c r="I148" s="276"/>
      <c r="J148" s="277"/>
      <c r="K148" s="149"/>
    </row>
    <row r="149" spans="3:11" ht="30" customHeight="1">
      <c r="C149" s="148"/>
      <c r="D149" s="134" t="s">
        <v>138</v>
      </c>
      <c r="E149" s="182" t="s">
        <v>184</v>
      </c>
      <c r="F149" s="222">
        <f>SUM(G149:J149)</f>
        <v>9797.19886205</v>
      </c>
      <c r="G149" s="221">
        <f>SUM(G150,G156,G159)</f>
        <v>4350.27374522</v>
      </c>
      <c r="H149" s="221">
        <f>SUM(H150,H156,H159)</f>
        <v>0</v>
      </c>
      <c r="I149" s="221">
        <f>SUM(I150,I156,I159)</f>
        <v>4070.2760548</v>
      </c>
      <c r="J149" s="223">
        <f>SUM(J150,J156,J159)</f>
        <v>1376.6490620299996</v>
      </c>
      <c r="K149" s="149"/>
    </row>
    <row r="150" spans="3:11" ht="24" customHeight="1">
      <c r="C150" s="148"/>
      <c r="D150" s="111" t="s">
        <v>166</v>
      </c>
      <c r="E150" s="175" t="s">
        <v>206</v>
      </c>
      <c r="F150" s="228">
        <f>SUM(G150:J150)</f>
        <v>9797.19886205</v>
      </c>
      <c r="G150" s="228">
        <f>SUM(G151:G155)</f>
        <v>4350.27374522</v>
      </c>
      <c r="H150" s="228">
        <f>SUM(H151:H155)</f>
        <v>0</v>
      </c>
      <c r="I150" s="228">
        <f>SUM(I151:I155)</f>
        <v>4070.2760548</v>
      </c>
      <c r="J150" s="227">
        <f>SUM(J151:J155)</f>
        <v>1376.6490620299996</v>
      </c>
      <c r="K150" s="149"/>
    </row>
    <row r="151" spans="1:11" s="172" customFormat="1" ht="15" customHeight="1" hidden="1">
      <c r="A151" s="147"/>
      <c r="B151" s="129"/>
      <c r="C151" s="148"/>
      <c r="D151" s="154" t="s">
        <v>211</v>
      </c>
      <c r="E151" s="150"/>
      <c r="F151" s="150"/>
      <c r="G151" s="150"/>
      <c r="H151" s="150"/>
      <c r="I151" s="150"/>
      <c r="J151" s="155"/>
      <c r="K151" s="149"/>
    </row>
    <row r="152" spans="1:11" s="172" customFormat="1" ht="15" customHeight="1">
      <c r="A152" s="147"/>
      <c r="B152" s="129"/>
      <c r="C152" s="219" t="s">
        <v>823</v>
      </c>
      <c r="D152" s="111" t="s">
        <v>837</v>
      </c>
      <c r="E152" s="220" t="str">
        <f>IF('46 - передача'!$E$134="","",'46 - передача'!$E$134)</f>
        <v>АО "Газпром энергосбыт Тюмень"</v>
      </c>
      <c r="F152" s="224">
        <f>SUM(G152:J152)</f>
        <v>9344.26423327</v>
      </c>
      <c r="G152" s="225">
        <f>G134</f>
        <v>4301.37561399</v>
      </c>
      <c r="H152" s="225">
        <f>H134</f>
        <v>0</v>
      </c>
      <c r="I152" s="225">
        <f>I134</f>
        <v>3730.63703092</v>
      </c>
      <c r="J152" s="225">
        <f>J134</f>
        <v>1312.2515883599997</v>
      </c>
      <c r="K152" s="149"/>
    </row>
    <row r="153" spans="1:11" s="172" customFormat="1" ht="15" customHeight="1">
      <c r="A153" s="147"/>
      <c r="B153" s="129"/>
      <c r="C153" s="219" t="s">
        <v>823</v>
      </c>
      <c r="D153" s="111" t="s">
        <v>838</v>
      </c>
      <c r="E153" s="220" t="str">
        <f>IF('46 - передача'!$E$135="","",'46 - передача'!$E$135)</f>
        <v>АО "Энергосбытовая компания "Восток"</v>
      </c>
      <c r="F153" s="224">
        <f>SUM(G153:J153)</f>
        <v>404.03649755</v>
      </c>
      <c r="G153" s="225"/>
      <c r="H153" s="225"/>
      <c r="I153" s="225">
        <v>339.63902387999997</v>
      </c>
      <c r="J153" s="225">
        <v>64.39747367</v>
      </c>
      <c r="K153" s="149"/>
    </row>
    <row r="154" spans="1:11" s="172" customFormat="1" ht="15" customHeight="1">
      <c r="A154" s="147"/>
      <c r="B154" s="129"/>
      <c r="C154" s="219" t="s">
        <v>823</v>
      </c>
      <c r="D154" s="111" t="s">
        <v>841</v>
      </c>
      <c r="E154" s="220" t="str">
        <f>IF('46 - передача'!$E$136="","",'46 - передача'!$E$136)</f>
        <v>ООО "Энергокомплекс"</v>
      </c>
      <c r="F154" s="224">
        <f>SUM(G154:J154)</f>
        <v>48.89813123</v>
      </c>
      <c r="G154" s="225">
        <f>G136</f>
        <v>48.89813123</v>
      </c>
      <c r="H154" s="225"/>
      <c r="I154" s="225"/>
      <c r="J154" s="226"/>
      <c r="K154" s="149"/>
    </row>
    <row r="155" spans="3:11" ht="15" customHeight="1">
      <c r="C155" s="148"/>
      <c r="D155" s="156"/>
      <c r="E155" s="206" t="s">
        <v>197</v>
      </c>
      <c r="F155" s="152"/>
      <c r="G155" s="152"/>
      <c r="H155" s="152"/>
      <c r="I155" s="152"/>
      <c r="J155" s="157"/>
      <c r="K155" s="149"/>
    </row>
    <row r="156" spans="3:11" ht="24" customHeight="1">
      <c r="C156" s="148"/>
      <c r="D156" s="111" t="s">
        <v>167</v>
      </c>
      <c r="E156" s="175" t="s">
        <v>213</v>
      </c>
      <c r="F156" s="228">
        <f>SUM(G156:J156)</f>
        <v>0</v>
      </c>
      <c r="G156" s="228">
        <f>SUM(G157:G158)</f>
        <v>0</v>
      </c>
      <c r="H156" s="228">
        <f>SUM(H157:H158)</f>
        <v>0</v>
      </c>
      <c r="I156" s="228">
        <f>SUM(I157:I158)</f>
        <v>0</v>
      </c>
      <c r="J156" s="227">
        <f>SUM(J157:J158)</f>
        <v>0</v>
      </c>
      <c r="K156" s="149"/>
    </row>
    <row r="157" spans="1:11" s="172" customFormat="1" ht="15" customHeight="1" hidden="1">
      <c r="A157" s="147"/>
      <c r="B157" s="129"/>
      <c r="C157" s="148"/>
      <c r="D157" s="154" t="s">
        <v>189</v>
      </c>
      <c r="E157" s="150"/>
      <c r="F157" s="150"/>
      <c r="G157" s="150"/>
      <c r="H157" s="150"/>
      <c r="I157" s="150"/>
      <c r="J157" s="155"/>
      <c r="K157" s="149"/>
    </row>
    <row r="158" spans="3:11" ht="15" customHeight="1">
      <c r="C158" s="148"/>
      <c r="D158" s="176"/>
      <c r="E158" s="206" t="s">
        <v>196</v>
      </c>
      <c r="F158" s="177"/>
      <c r="G158" s="177"/>
      <c r="H158" s="177"/>
      <c r="I158" s="177"/>
      <c r="J158" s="178"/>
      <c r="K158" s="149"/>
    </row>
    <row r="159" spans="3:11" ht="24" customHeight="1">
      <c r="C159" s="148"/>
      <c r="D159" s="111" t="s">
        <v>168</v>
      </c>
      <c r="E159" s="175" t="s">
        <v>207</v>
      </c>
      <c r="F159" s="228">
        <f>SUM(G159:J159)</f>
        <v>0</v>
      </c>
      <c r="G159" s="228">
        <f>SUM(G160:G161)</f>
        <v>0</v>
      </c>
      <c r="H159" s="228">
        <f>SUM(H160:H161)</f>
        <v>0</v>
      </c>
      <c r="I159" s="228">
        <f>SUM(I160:I161)</f>
        <v>0</v>
      </c>
      <c r="J159" s="227">
        <f>SUM(J160:J161)</f>
        <v>0</v>
      </c>
      <c r="K159" s="149"/>
    </row>
    <row r="160" spans="1:11" s="172" customFormat="1" ht="15" customHeight="1" hidden="1">
      <c r="A160" s="147"/>
      <c r="B160" s="129"/>
      <c r="C160" s="148"/>
      <c r="D160" s="154" t="s">
        <v>190</v>
      </c>
      <c r="E160" s="150"/>
      <c r="F160" s="150"/>
      <c r="G160" s="150"/>
      <c r="H160" s="150"/>
      <c r="I160" s="150"/>
      <c r="J160" s="155"/>
      <c r="K160" s="149"/>
    </row>
    <row r="161" spans="3:11" ht="15" customHeight="1">
      <c r="C161" s="148"/>
      <c r="D161" s="183"/>
      <c r="E161" s="206" t="s">
        <v>210</v>
      </c>
      <c r="F161" s="184"/>
      <c r="G161" s="184"/>
      <c r="H161" s="184"/>
      <c r="I161" s="184"/>
      <c r="J161" s="185"/>
      <c r="K161" s="149"/>
    </row>
    <row r="162" spans="1:11" ht="15.75" customHeight="1">
      <c r="A162" s="127"/>
      <c r="B162" s="128"/>
      <c r="C162" s="103"/>
      <c r="D162" s="202"/>
      <c r="E162" s="203"/>
      <c r="F162" s="204"/>
      <c r="G162" s="205"/>
      <c r="H162" s="205"/>
      <c r="I162" s="205"/>
      <c r="J162" s="208"/>
      <c r="K162" s="104"/>
    </row>
    <row r="163" spans="3:11" ht="30.75" customHeight="1">
      <c r="C163" s="148"/>
      <c r="D163" s="111" t="s">
        <v>137</v>
      </c>
      <c r="E163" s="144" t="s">
        <v>202</v>
      </c>
      <c r="F163" s="228">
        <f>SUM(G163:J163)</f>
        <v>0</v>
      </c>
      <c r="G163" s="228">
        <f>SUM(G164:G165)</f>
        <v>0</v>
      </c>
      <c r="H163" s="228">
        <f>SUM(H164:H165)</f>
        <v>0</v>
      </c>
      <c r="I163" s="228">
        <f>SUM(I164:I165)</f>
        <v>0</v>
      </c>
      <c r="J163" s="227">
        <f>SUM(J164:J165)</f>
        <v>0</v>
      </c>
      <c r="K163" s="149"/>
    </row>
    <row r="164" spans="1:11" s="172" customFormat="1" ht="18" customHeight="1">
      <c r="A164" s="147"/>
      <c r="B164" s="129"/>
      <c r="C164" s="148"/>
      <c r="D164" s="154" t="s">
        <v>201</v>
      </c>
      <c r="E164" s="150"/>
      <c r="F164" s="150"/>
      <c r="G164" s="150"/>
      <c r="H164" s="150"/>
      <c r="I164" s="150"/>
      <c r="J164" s="155"/>
      <c r="K164" s="149"/>
    </row>
    <row r="165" spans="3:11" ht="2.25" customHeight="1" thickBot="1">
      <c r="C165" s="148"/>
      <c r="D165" s="179"/>
      <c r="E165" s="209" t="s">
        <v>237</v>
      </c>
      <c r="F165" s="180"/>
      <c r="G165" s="180"/>
      <c r="H165" s="180"/>
      <c r="I165" s="180"/>
      <c r="J165" s="181"/>
      <c r="K165" s="149"/>
    </row>
    <row r="166" spans="3:11" ht="11.25">
      <c r="C166" s="191"/>
      <c r="D166" s="192"/>
      <c r="E166" s="193"/>
      <c r="F166" s="194"/>
      <c r="G166" s="194"/>
      <c r="H166" s="194"/>
      <c r="I166" s="194"/>
      <c r="J166" s="194"/>
      <c r="K166" s="195"/>
    </row>
  </sheetData>
  <sheetProtection password="FA9C" sheet="1" objects="1" scenarios="1" formatColumns="0" formatRows="0"/>
  <mergeCells count="7">
    <mergeCell ref="D144:J144"/>
    <mergeCell ref="D148:J148"/>
    <mergeCell ref="D9:J9"/>
    <mergeCell ref="D127:J127"/>
    <mergeCell ref="D130:J130"/>
    <mergeCell ref="D17:J17"/>
    <mergeCell ref="D72:J72"/>
  </mergeCells>
  <dataValidations count="6">
    <dataValidation type="decimal" allowBlank="1" showInputMessage="1" showErrorMessage="1" errorTitle="Внимание" error="Допускается ввод только действительных чисел!" sqref="J162 G128:J129 J119 G118:J118 G121:J122 G124:J125 J123 G19:J19 G32:J32 H34:J34 J36:J37 I35:J35 J64 J68 G74:J74 G63:J63 G66:J67 G69:J70 G87:J87 J92 G88 G89:J91 G22:J26 G77:J81 G30:J30 G85:J85 G134:J136 G41:J43 G47:J51 G102:J106 G96:J98 G152:J154">
      <formula1>-999999999999999000000000</formula1>
      <formula2>9.99999999999999E+23</formula2>
    </dataValidation>
    <dataValidation type="decimal" allowBlank="1" showInputMessage="1" showErrorMessage="1" sqref="G162:I162 G123:I123 G119:I119 I36:I37 H35:H37 G33:G37 G64:I64 G68:I68 G92:I9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7:E51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3 E134:E136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2" location="'46 - передача'!A1" tooltip="Добавить сетевую компанию" display="Добавить сетевую компанию"/>
    <hyperlink ref="E55" location="'46 - передача'!A1" tooltip="Добавить генерирующую компанию" display="Добавить генерирующую компанию"/>
    <hyperlink ref="E137" location="'46 - передача'!A1" tooltip="Добавить сбытовую компанию" display="Добавить сбытовую компанию"/>
    <hyperlink ref="E140" location="'46 - передача'!A1" tooltip="Добавить сетевую компанию" display="Добавить сетевую компанию"/>
    <hyperlink ref="E143" location="'46 - передача'!A1" tooltip="Добавить другую организацию" display="Добавить другую организацию"/>
    <hyperlink ref="E147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8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43" location="'46 - передача'!$A$1" tooltip="Удалить" display="Удалить"/>
    <hyperlink ref="C136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2020-05-21T09:42:42Z</cp:lastPrinted>
  <dcterms:created xsi:type="dcterms:W3CDTF">2009-01-25T23:42:29Z</dcterms:created>
  <dcterms:modified xsi:type="dcterms:W3CDTF">2020-06-18T04:31:34Z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